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harama\Financials\"/>
    </mc:Choice>
  </mc:AlternateContent>
  <xr:revisionPtr revIDLastSave="0" documentId="13_ncr:1_{EB54011E-D3F9-42AD-A78E-EA3B7A380A67}" xr6:coauthVersionLast="47" xr6:coauthVersionMax="47" xr10:uidLastSave="{00000000-0000-0000-0000-000000000000}"/>
  <bookViews>
    <workbookView xWindow="-120" yWindow="-120" windowWidth="20730" windowHeight="11040" xr2:uid="{45919DBE-FC55-4EBB-83AF-1581D21B1128}"/>
  </bookViews>
  <sheets>
    <sheet name="BS" sheetId="3" r:id="rId1"/>
    <sheet name="p&amp;L" sheetId="1" r:id="rId2"/>
    <sheet name="Sheet2" sheetId="2" state="hidden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3" l="1"/>
  <c r="C16" i="3"/>
  <c r="F9" i="3"/>
  <c r="F12" i="3"/>
  <c r="E15" i="3"/>
  <c r="F17" i="3" s="1"/>
  <c r="C18" i="3"/>
  <c r="C27" i="3" l="1"/>
  <c r="F27" i="3"/>
  <c r="H28" i="3" l="1"/>
  <c r="H21" i="1" l="1"/>
  <c r="J21" i="1"/>
  <c r="I21" i="1"/>
  <c r="J17" i="1"/>
  <c r="J18" i="1"/>
  <c r="J19" i="1"/>
  <c r="J20" i="1"/>
  <c r="J16" i="1"/>
  <c r="I17" i="1"/>
  <c r="I18" i="1"/>
  <c r="I19" i="1"/>
  <c r="I20" i="1"/>
  <c r="I16" i="1"/>
  <c r="B12" i="1"/>
  <c r="G9" i="1"/>
  <c r="G6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9" i="2"/>
  <c r="D10" i="1"/>
  <c r="B9" i="1" s="1"/>
  <c r="G12" i="1" l="1"/>
  <c r="B10" i="1"/>
  <c r="D12" i="1"/>
  <c r="D29" i="1" s="1"/>
  <c r="B28" i="1" s="1"/>
  <c r="F27" i="1" s="1"/>
  <c r="B29" i="1" l="1"/>
</calcChain>
</file>

<file path=xl/sharedStrings.xml><?xml version="1.0" encoding="utf-8"?>
<sst xmlns="http://schemas.openxmlformats.org/spreadsheetml/2006/main" count="75" uniqueCount="65">
  <si>
    <t>Particulars</t>
  </si>
  <si>
    <t>Amount</t>
  </si>
  <si>
    <t>To Opening Stock</t>
  </si>
  <si>
    <t>By Sales</t>
  </si>
  <si>
    <t>" Purchase</t>
  </si>
  <si>
    <t>By Closing Stock</t>
  </si>
  <si>
    <t>Gross Profit C/d</t>
  </si>
  <si>
    <t>By Gross Profit B/d</t>
  </si>
  <si>
    <t>Audit Fees</t>
  </si>
  <si>
    <t>Electricity Charges</t>
  </si>
  <si>
    <t>interest and Bank Charges</t>
  </si>
  <si>
    <t>Rent</t>
  </si>
  <si>
    <t>Salary And Allowances</t>
  </si>
  <si>
    <t>Telephone Charges</t>
  </si>
  <si>
    <t>Travelling Expenses</t>
  </si>
  <si>
    <t>Depreciation</t>
  </si>
  <si>
    <t>Net Profit</t>
  </si>
  <si>
    <t>JINU JOHNSON</t>
  </si>
  <si>
    <t>PROP: MEDICOR PHARMA</t>
  </si>
  <si>
    <t>43/3406A, MANGALAKKUZHI PALLISSERY ROAD,</t>
  </si>
  <si>
    <t>BALANCESHEET AS AT MARCH 31, 2025 (Amount In Rs)</t>
  </si>
  <si>
    <t>Estimated Profit &amp; Loss as On 31 March 2026</t>
  </si>
  <si>
    <t xml:space="preserve">Rent </t>
  </si>
  <si>
    <t>Repairs &amp; Maintenance</t>
  </si>
  <si>
    <t>Office Expenses</t>
  </si>
  <si>
    <t>Insurance Charges</t>
  </si>
  <si>
    <t>Delivery &amp; Distribution Charges</t>
  </si>
  <si>
    <t xml:space="preserve">AMC </t>
  </si>
  <si>
    <t xml:space="preserve">Discount allowed </t>
  </si>
  <si>
    <t xml:space="preserve">Printing </t>
  </si>
  <si>
    <t xml:space="preserve">Communication </t>
  </si>
  <si>
    <t xml:space="preserve">Current </t>
  </si>
  <si>
    <t>Travel Ex</t>
  </si>
  <si>
    <t xml:space="preserve">Acccounting </t>
  </si>
  <si>
    <t xml:space="preserve">REPAIR </t>
  </si>
  <si>
    <t>office expesne</t>
  </si>
  <si>
    <t xml:space="preserve">Auusit </t>
  </si>
  <si>
    <t>Insurance '</t>
  </si>
  <si>
    <t xml:space="preserve">delivery </t>
  </si>
  <si>
    <t>AMC'</t>
  </si>
  <si>
    <t xml:space="preserve">Discount </t>
  </si>
  <si>
    <t xml:space="preserve">Salary </t>
  </si>
  <si>
    <t xml:space="preserve">INTEREST </t>
  </si>
  <si>
    <t>LIABILITIES</t>
  </si>
  <si>
    <t>AMOUNT</t>
  </si>
  <si>
    <t>ASSETS</t>
  </si>
  <si>
    <t>Fixed Assets</t>
  </si>
  <si>
    <t>Current Liabilities&amp;Provisions</t>
  </si>
  <si>
    <t>Deposits&amp;Advances</t>
  </si>
  <si>
    <t>Rent Deposit</t>
  </si>
  <si>
    <t>Audit Fee Payable</t>
  </si>
  <si>
    <t>Current Assets,Loans&amp;Advances</t>
  </si>
  <si>
    <t>Closing stock</t>
  </si>
  <si>
    <t>Cash &amp; Bank Balances</t>
  </si>
  <si>
    <t>Cash  in hand</t>
  </si>
  <si>
    <t>Sundry Creditors</t>
  </si>
  <si>
    <t xml:space="preserve">Sundry Debtors </t>
  </si>
  <si>
    <t xml:space="preserve">Properators Current Account </t>
  </si>
  <si>
    <t xml:space="preserve">Advance Tax </t>
  </si>
  <si>
    <t xml:space="preserve">GST Payable </t>
  </si>
  <si>
    <t>Property Plant &amp; Equipment</t>
  </si>
  <si>
    <t>Federal Bank OD</t>
  </si>
  <si>
    <t>Estimated Balance Sheet as On 31 March 2026</t>
  </si>
  <si>
    <t>Accounting Charges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</si>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</sst>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 * #,##0_ ;_ * \-#,##0_ ;_ * &quot;-&quot;??_ ;_ @_ "/>
    <numFmt numFmtId="165" formatCode="_(* #,##0.00_);_(* \(#,##0.00\);_(* &quot;-&quot;??_);_(@_)"/>
    <numFmt numFmtId="166" formatCode="_(* #,##0_);_(* \(#,##0\);_(* &quot;-&quot;??_);_(@_)"/>
    <numFmt numFmtId="167" formatCode="0.00\ ;[Red]\(0.0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Calibri"/>
      <family val="2"/>
      <scheme val="minor"/>
    </font>
    <font>
      <u/>
      <sz val="11"/>
      <name val="Times New Roman"/>
      <family val="1"/>
    </font>
    <font>
      <u val="singleAccounting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</cellStyleXfs>
  <cellXfs count="70">
    <xf numFmtId="0" fontId="0" fillId="0" borderId="0" xfId="0"/>
    <xf numFmtId="0" fontId="4" fillId="0" borderId="2" xfId="4" applyFont="1" applyBorder="1" applyAlignment="1">
      <alignment vertical="center"/>
    </xf>
    <xf numFmtId="0" fontId="4" fillId="0" borderId="2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/>
    </xf>
    <xf numFmtId="0" fontId="6" fillId="0" borderId="4" xfId="4" applyFont="1" applyBorder="1" applyAlignment="1">
      <alignment horizontal="center" vertical="center"/>
    </xf>
    <xf numFmtId="0" fontId="6" fillId="0" borderId="4" xfId="4" applyFont="1" applyBorder="1" applyAlignment="1">
      <alignment vertical="center"/>
    </xf>
    <xf numFmtId="165" fontId="7" fillId="0" borderId="6" xfId="4" applyNumberFormat="1" applyFont="1" applyBorder="1" applyAlignment="1">
      <alignment horizontal="center" vertical="center"/>
    </xf>
    <xf numFmtId="166" fontId="6" fillId="0" borderId="4" xfId="4" applyNumberFormat="1" applyFont="1" applyBorder="1" applyAlignment="1">
      <alignment horizontal="center" vertical="center"/>
    </xf>
    <xf numFmtId="165" fontId="4" fillId="0" borderId="4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165" fontId="7" fillId="0" borderId="4" xfId="4" applyNumberFormat="1" applyFont="1" applyBorder="1" applyAlignment="1">
      <alignment horizontal="center" vertical="center"/>
    </xf>
    <xf numFmtId="166" fontId="7" fillId="0" borderId="4" xfId="4" applyNumberFormat="1" applyFont="1" applyBorder="1" applyAlignment="1">
      <alignment horizontal="center" vertical="center"/>
    </xf>
    <xf numFmtId="0" fontId="10" fillId="0" borderId="0" xfId="0" applyFont="1"/>
    <xf numFmtId="167" fontId="8" fillId="0" borderId="4" xfId="4" applyNumberFormat="1" applyFont="1" applyBorder="1" applyAlignment="1">
      <alignment horizontal="center" vertical="center"/>
    </xf>
    <xf numFmtId="166" fontId="6" fillId="0" borderId="4" xfId="4" applyNumberFormat="1" applyFont="1" applyBorder="1" applyAlignment="1">
      <alignment horizontal="left" vertical="center"/>
    </xf>
    <xf numFmtId="167" fontId="9" fillId="0" borderId="4" xfId="4" applyNumberFormat="1" applyFont="1" applyBorder="1" applyAlignment="1">
      <alignment horizontal="left" vertical="center"/>
    </xf>
    <xf numFmtId="165" fontId="6" fillId="0" borderId="2" xfId="4" applyNumberFormat="1" applyFont="1" applyBorder="1" applyAlignment="1">
      <alignment horizontal="center" vertical="center"/>
    </xf>
    <xf numFmtId="167" fontId="8" fillId="0" borderId="2" xfId="4" applyNumberFormat="1" applyFont="1" applyBorder="1" applyAlignment="1">
      <alignment horizontal="center" vertical="center"/>
    </xf>
    <xf numFmtId="4" fontId="0" fillId="0" borderId="0" xfId="0" applyNumberFormat="1"/>
    <xf numFmtId="10" fontId="0" fillId="0" borderId="0" xfId="0" applyNumberFormat="1"/>
    <xf numFmtId="43" fontId="0" fillId="0" borderId="0" xfId="1" applyFont="1"/>
    <xf numFmtId="164" fontId="6" fillId="0" borderId="4" xfId="1" applyNumberFormat="1" applyFont="1" applyBorder="1" applyAlignment="1">
      <alignment horizontal="center" vertical="center"/>
    </xf>
    <xf numFmtId="164" fontId="10" fillId="0" borderId="0" xfId="1" applyNumberFormat="1" applyFont="1"/>
    <xf numFmtId="164" fontId="5" fillId="0" borderId="2" xfId="1" applyNumberFormat="1" applyFont="1" applyFill="1" applyBorder="1" applyAlignment="1" applyProtection="1">
      <alignment horizontal="center" vertical="center"/>
    </xf>
    <xf numFmtId="164" fontId="5" fillId="0" borderId="5" xfId="1" applyNumberFormat="1" applyFont="1" applyBorder="1" applyAlignment="1">
      <alignment horizontal="center" vertical="center"/>
    </xf>
    <xf numFmtId="164" fontId="4" fillId="0" borderId="4" xfId="1" applyNumberFormat="1" applyFont="1" applyBorder="1" applyAlignment="1">
      <alignment horizontal="center" vertical="center"/>
    </xf>
    <xf numFmtId="164" fontId="6" fillId="0" borderId="4" xfId="1" applyNumberFormat="1" applyFont="1" applyBorder="1" applyAlignment="1">
      <alignment vertical="center"/>
    </xf>
    <xf numFmtId="164" fontId="7" fillId="0" borderId="4" xfId="1" applyNumberFormat="1" applyFont="1" applyBorder="1" applyAlignment="1">
      <alignment horizontal="center" vertical="center"/>
    </xf>
    <xf numFmtId="164" fontId="5" fillId="0" borderId="5" xfId="1" applyNumberFormat="1" applyFont="1" applyBorder="1" applyAlignment="1">
      <alignment vertical="center"/>
    </xf>
    <xf numFmtId="164" fontId="0" fillId="0" borderId="0" xfId="1" applyNumberFormat="1" applyFont="1"/>
    <xf numFmtId="164" fontId="4" fillId="0" borderId="2" xfId="1" applyNumberFormat="1" applyFont="1" applyBorder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164" fontId="5" fillId="0" borderId="1" xfId="1" applyNumberFormat="1" applyFont="1" applyBorder="1" applyAlignment="1">
      <alignment vertical="center"/>
    </xf>
    <xf numFmtId="164" fontId="6" fillId="0" borderId="4" xfId="1" applyNumberFormat="1" applyFont="1" applyBorder="1" applyAlignment="1">
      <alignment horizontal="right" vertical="center"/>
    </xf>
    <xf numFmtId="164" fontId="5" fillId="0" borderId="3" xfId="1" applyNumberFormat="1" applyFont="1" applyBorder="1" applyAlignment="1">
      <alignment vertical="center"/>
    </xf>
    <xf numFmtId="9" fontId="0" fillId="0" borderId="0" xfId="0" applyNumberFormat="1"/>
    <xf numFmtId="0" fontId="5" fillId="0" borderId="2" xfId="4" applyFont="1" applyBorder="1" applyAlignment="1">
      <alignment horizontal="center" vertical="center" wrapText="1"/>
    </xf>
    <xf numFmtId="0" fontId="11" fillId="0" borderId="4" xfId="4" applyFont="1" applyBorder="1" applyAlignment="1">
      <alignment horizontal="left" vertical="center"/>
    </xf>
    <xf numFmtId="0" fontId="5" fillId="0" borderId="4" xfId="4" applyFont="1" applyBorder="1" applyAlignment="1">
      <alignment horizontal="center" vertical="center"/>
    </xf>
    <xf numFmtId="165" fontId="6" fillId="0" borderId="4" xfId="3" applyFont="1" applyFill="1" applyBorder="1" applyAlignment="1">
      <alignment vertical="center"/>
    </xf>
    <xf numFmtId="166" fontId="12" fillId="0" borderId="4" xfId="4" applyNumberFormat="1" applyFont="1" applyBorder="1" applyAlignment="1">
      <alignment horizontal="left" vertical="center"/>
    </xf>
    <xf numFmtId="0" fontId="9" fillId="0" borderId="0" xfId="4" applyFont="1" applyAlignment="1">
      <alignment vertical="center"/>
    </xf>
    <xf numFmtId="166" fontId="12" fillId="0" borderId="7" xfId="4" applyNumberFormat="1" applyFont="1" applyBorder="1" applyAlignment="1">
      <alignment horizontal="right" vertical="center"/>
    </xf>
    <xf numFmtId="166" fontId="6" fillId="0" borderId="7" xfId="4" applyNumberFormat="1" applyFont="1" applyBorder="1" applyAlignment="1">
      <alignment horizontal="left" vertical="center"/>
    </xf>
    <xf numFmtId="166" fontId="6" fillId="0" borderId="4" xfId="4" applyNumberFormat="1" applyFont="1" applyBorder="1" applyAlignment="1">
      <alignment horizontal="right" vertical="center"/>
    </xf>
    <xf numFmtId="166" fontId="12" fillId="0" borderId="4" xfId="4" applyNumberFormat="1" applyFont="1" applyBorder="1" applyAlignment="1">
      <alignment horizontal="right" vertical="center"/>
    </xf>
    <xf numFmtId="166" fontId="7" fillId="0" borderId="5" xfId="4" applyNumberFormat="1" applyFont="1" applyBorder="1" applyAlignment="1">
      <alignment horizontal="center" vertical="center"/>
    </xf>
    <xf numFmtId="166" fontId="6" fillId="0" borderId="6" xfId="4" applyNumberFormat="1" applyFont="1" applyBorder="1" applyAlignment="1">
      <alignment horizontal="center" vertical="center"/>
    </xf>
    <xf numFmtId="166" fontId="5" fillId="0" borderId="6" xfId="4" applyNumberFormat="1" applyFont="1" applyBorder="1" applyAlignment="1">
      <alignment horizontal="center" vertical="center"/>
    </xf>
    <xf numFmtId="164" fontId="6" fillId="0" borderId="4" xfId="1" applyNumberFormat="1" applyFont="1" applyFill="1" applyBorder="1" applyAlignment="1">
      <alignment horizontal="center" vertical="center"/>
    </xf>
    <xf numFmtId="164" fontId="5" fillId="0" borderId="4" xfId="1" applyNumberFormat="1" applyFont="1" applyFill="1" applyBorder="1" applyAlignment="1">
      <alignment horizontal="center" vertical="center"/>
    </xf>
    <xf numFmtId="164" fontId="6" fillId="0" borderId="3" xfId="1" applyNumberFormat="1" applyFont="1" applyBorder="1" applyAlignment="1">
      <alignment horizontal="center" vertical="center"/>
    </xf>
    <xf numFmtId="164" fontId="5" fillId="0" borderId="5" xfId="1" applyNumberFormat="1" applyFont="1" applyFill="1" applyBorder="1" applyAlignment="1">
      <alignment horizontal="center" vertical="center"/>
    </xf>
    <xf numFmtId="164" fontId="0" fillId="0" borderId="0" xfId="1" applyNumberFormat="1" applyFont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166" fontId="12" fillId="0" borderId="6" xfId="4" applyNumberFormat="1" applyFont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164" fontId="5" fillId="0" borderId="2" xfId="1" applyNumberFormat="1" applyFont="1" applyFill="1" applyBorder="1" applyAlignment="1" applyProtection="1">
      <alignment vertical="center"/>
    </xf>
    <xf numFmtId="164" fontId="6" fillId="0" borderId="4" xfId="1" applyNumberFormat="1" applyFont="1" applyFill="1" applyBorder="1" applyAlignment="1">
      <alignment vertical="center"/>
    </xf>
    <xf numFmtId="164" fontId="5" fillId="0" borderId="4" xfId="1" applyNumberFormat="1" applyFont="1" applyBorder="1" applyAlignment="1">
      <alignment horizontal="center" vertical="center"/>
    </xf>
    <xf numFmtId="164" fontId="0" fillId="0" borderId="0" xfId="0" applyNumberFormat="1"/>
    <xf numFmtId="164" fontId="5" fillId="0" borderId="2" xfId="1" applyNumberFormat="1" applyFont="1" applyBorder="1" applyAlignment="1">
      <alignment horizontal="center" vertical="center"/>
    </xf>
    <xf numFmtId="164" fontId="6" fillId="0" borderId="4" xfId="1" applyNumberFormat="1" applyFont="1" applyBorder="1" applyAlignment="1">
      <alignment horizontal="left" vertical="center"/>
    </xf>
    <xf numFmtId="166" fontId="4" fillId="0" borderId="5" xfId="4" applyNumberFormat="1" applyFont="1" applyBorder="1" applyAlignment="1">
      <alignment horizontal="center" vertical="center"/>
    </xf>
    <xf numFmtId="0" fontId="5" fillId="0" borderId="8" xfId="4" applyFont="1" applyBorder="1" applyAlignment="1">
      <alignment horizontal="center" vertical="center"/>
    </xf>
    <xf numFmtId="0" fontId="5" fillId="0" borderId="9" xfId="4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164" fontId="6" fillId="0" borderId="4" xfId="1" applyNumberFormat="1" applyFont="1" applyBorder="1" applyAlignment="1">
      <alignment vertical="center"/>
    </xf>
    <xf numFmtId="0" fontId="6" fillId="0" borderId="4" xfId="4" applyFont="1" applyBorder="1" applyAlignment="1">
      <alignment horizontal="center" vertical="center"/>
    </xf>
  </cellXfs>
  <cellStyles count="5">
    <cellStyle name="Comma" xfId="1" builtinId="3"/>
    <cellStyle name="Comma 2" xfId="2" xr:uid="{CEC279E6-D498-49B7-B7BB-E338A5705DC8}"/>
    <cellStyle name="Comma 2 2" xfId="3" xr:uid="{D3C28928-F579-4391-A354-6596F96CBE8D}"/>
    <cellStyle name="Normal" xfId="0" builtinId="0"/>
    <cellStyle name="Normal 2" xfId="4" xr:uid="{02537B51-0988-42F9-B37F-7DA49AE547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binm\Downloads\Estimated%20financial1%20(1).xlsx" TargetMode="External"/><Relationship Id="rId1" Type="http://schemas.openxmlformats.org/officeDocument/2006/relationships/externalLinkPath" Target="file:///C:\Users\ebinm\Downloads\Estimated%20financial1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S"/>
      <sheetName val="PL"/>
      <sheetName val="Other notes"/>
      <sheetName val="Note 3-4"/>
      <sheetName val="Notes BS"/>
      <sheetName val="PPE"/>
      <sheetName val="Notes PL"/>
      <sheetName val="Note 26"/>
      <sheetName val="Computation - Spectrum"/>
      <sheetName val="Computation - Daniel"/>
      <sheetName val="Computation - Aakriti"/>
      <sheetName val="AS 22"/>
      <sheetName val="Pivot TB"/>
      <sheetName val="TB 23-24"/>
      <sheetName val="IT Depreciation"/>
      <sheetName val="Entries 23-24"/>
      <sheetName val="Daniel's Account"/>
      <sheetName val="Partner's Remuneration"/>
      <sheetName val="Aakriti Accoun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9869B-BDB0-4D6F-BA07-3EF9889AB761}">
  <dimension ref="A1:H28"/>
  <sheetViews>
    <sheetView tabSelected="1" workbookViewId="0">
      <selection activeCell="J23" sqref="J23"/>
    </sheetView>
  </sheetViews>
  <sheetFormatPr defaultRowHeight="15" x14ac:dyDescent="0.25"/>
  <cols>
    <col min="1" max="1" width="37.7109375" bestFit="1" customWidth="1"/>
    <col min="2" max="2" width="12.85546875" customWidth="1"/>
    <col min="3" max="3" width="13.140625" style="29" bestFit="1" customWidth="1"/>
    <col min="4" max="4" width="31.5703125" bestFit="1" customWidth="1"/>
    <col min="5" max="5" width="13.85546875" style="29" customWidth="1"/>
    <col min="6" max="6" width="15.42578125" style="53" customWidth="1"/>
    <col min="7" max="7" width="0" hidden="1" customWidth="1"/>
    <col min="8" max="8" width="10" hidden="1" customWidth="1"/>
  </cols>
  <sheetData>
    <row r="1" spans="1:6" ht="15.75" x14ac:dyDescent="0.25">
      <c r="A1" s="66" t="s">
        <v>17</v>
      </c>
      <c r="B1" s="66"/>
      <c r="C1" s="66"/>
      <c r="D1" s="66"/>
      <c r="E1" s="66"/>
      <c r="F1" s="66"/>
    </row>
    <row r="2" spans="1:6" ht="15.75" x14ac:dyDescent="0.25">
      <c r="A2" s="66" t="s">
        <v>18</v>
      </c>
      <c r="B2" s="66"/>
      <c r="C2" s="66"/>
      <c r="D2" s="66"/>
      <c r="E2" s="66"/>
      <c r="F2" s="66"/>
    </row>
    <row r="3" spans="1:6" ht="15.75" x14ac:dyDescent="0.25">
      <c r="A3" s="66" t="s">
        <v>19</v>
      </c>
      <c r="B3" s="66"/>
      <c r="C3" s="66"/>
      <c r="D3" s="66"/>
      <c r="E3" s="66"/>
      <c r="F3" s="66"/>
    </row>
    <row r="4" spans="1:6" ht="15.75" x14ac:dyDescent="0.25">
      <c r="A4" s="67"/>
      <c r="B4" s="67"/>
      <c r="C4" s="67"/>
      <c r="D4" s="67"/>
      <c r="E4" s="67"/>
      <c r="F4" s="67"/>
    </row>
    <row r="5" spans="1:6" ht="15.75" x14ac:dyDescent="0.25">
      <c r="A5" s="66" t="s">
        <v>62</v>
      </c>
      <c r="B5" s="66"/>
      <c r="C5" s="66"/>
      <c r="D5" s="66"/>
      <c r="E5" s="66"/>
      <c r="F5" s="66"/>
    </row>
    <row r="7" spans="1:6" x14ac:dyDescent="0.25">
      <c r="A7" s="64" t="s">
        <v>43</v>
      </c>
      <c r="B7" s="65"/>
      <c r="C7" s="61" t="s">
        <v>44</v>
      </c>
      <c r="D7" s="36" t="s">
        <v>45</v>
      </c>
      <c r="E7" s="57"/>
      <c r="F7" s="23" t="s">
        <v>44</v>
      </c>
    </row>
    <row r="8" spans="1:6" x14ac:dyDescent="0.25">
      <c r="A8" s="4"/>
      <c r="B8" s="4"/>
      <c r="C8" s="62"/>
      <c r="D8" s="37" t="s">
        <v>46</v>
      </c>
      <c r="E8" s="21"/>
      <c r="F8" s="21"/>
    </row>
    <row r="9" spans="1:6" x14ac:dyDescent="0.25">
      <c r="A9" s="4" t="s">
        <v>57</v>
      </c>
      <c r="B9" s="38"/>
      <c r="C9" s="62">
        <f>6352889+2150</f>
        <v>6355039</v>
      </c>
      <c r="D9" s="39" t="s">
        <v>60</v>
      </c>
      <c r="E9" s="58"/>
      <c r="F9" s="49">
        <f>'p&amp;L'!J21</f>
        <v>616984.8415000001</v>
      </c>
    </row>
    <row r="10" spans="1:6" x14ac:dyDescent="0.25">
      <c r="A10" s="47"/>
      <c r="B10" s="47"/>
      <c r="C10" s="62"/>
      <c r="D10" s="7"/>
      <c r="E10" s="21"/>
      <c r="F10" s="49"/>
    </row>
    <row r="11" spans="1:6" ht="17.25" x14ac:dyDescent="0.25">
      <c r="A11" s="55" t="s">
        <v>47</v>
      </c>
      <c r="B11" s="47"/>
      <c r="C11" s="62"/>
      <c r="D11" s="40" t="s">
        <v>48</v>
      </c>
      <c r="E11" s="21"/>
      <c r="F11" s="49"/>
    </row>
    <row r="12" spans="1:6" x14ac:dyDescent="0.25">
      <c r="A12" s="47" t="s">
        <v>55</v>
      </c>
      <c r="B12" s="47">
        <v>645125</v>
      </c>
      <c r="C12" s="62"/>
      <c r="D12" s="14" t="s">
        <v>49</v>
      </c>
      <c r="E12" s="21">
        <v>50000</v>
      </c>
      <c r="F12" s="49">
        <f>E12</f>
        <v>50000</v>
      </c>
    </row>
    <row r="13" spans="1:6" x14ac:dyDescent="0.25">
      <c r="A13" s="41"/>
      <c r="B13" s="56"/>
      <c r="C13" s="26"/>
      <c r="D13" s="7"/>
      <c r="E13" s="21"/>
      <c r="F13" s="49"/>
    </row>
    <row r="14" spans="1:6" ht="17.25" x14ac:dyDescent="0.25">
      <c r="A14" s="47" t="s">
        <v>50</v>
      </c>
      <c r="B14" s="47">
        <v>50000</v>
      </c>
      <c r="C14" s="62"/>
      <c r="D14" s="42" t="s">
        <v>51</v>
      </c>
      <c r="E14" s="59"/>
      <c r="F14" s="50"/>
    </row>
    <row r="15" spans="1:6" x14ac:dyDescent="0.25">
      <c r="A15" s="47" t="s">
        <v>59</v>
      </c>
      <c r="B15" s="47">
        <v>238413</v>
      </c>
      <c r="C15" s="59"/>
      <c r="D15" s="43" t="s">
        <v>52</v>
      </c>
      <c r="E15" s="21">
        <f>'p&amp;L'!D8</f>
        <v>8722145</v>
      </c>
      <c r="F15" s="54"/>
    </row>
    <row r="16" spans="1:6" x14ac:dyDescent="0.25">
      <c r="A16" s="47" t="s">
        <v>61</v>
      </c>
      <c r="B16" s="47">
        <v>4825000</v>
      </c>
      <c r="C16" s="21">
        <f>SUM(B12:B16)</f>
        <v>5758538</v>
      </c>
      <c r="D16" s="43" t="s">
        <v>56</v>
      </c>
      <c r="E16" s="21">
        <v>2234567</v>
      </c>
      <c r="F16" s="21"/>
    </row>
    <row r="17" spans="1:8" x14ac:dyDescent="0.25">
      <c r="A17" s="47"/>
      <c r="B17" s="47"/>
      <c r="C17" s="59"/>
      <c r="D17" s="43" t="s">
        <v>58</v>
      </c>
      <c r="E17" s="21">
        <v>45000</v>
      </c>
      <c r="F17" s="21">
        <f>SUM(E15:E17)</f>
        <v>11001712</v>
      </c>
    </row>
    <row r="18" spans="1:8" x14ac:dyDescent="0.25">
      <c r="A18" s="47"/>
      <c r="B18" s="48"/>
      <c r="C18" s="62">
        <f>[1]PL!C28</f>
        <v>0</v>
      </c>
      <c r="D18" s="44"/>
      <c r="E18" s="21"/>
      <c r="F18" s="49"/>
    </row>
    <row r="19" spans="1:8" ht="17.25" x14ac:dyDescent="0.25">
      <c r="A19" s="7"/>
      <c r="B19" s="48"/>
      <c r="C19" s="62"/>
      <c r="D19" s="45" t="s">
        <v>53</v>
      </c>
      <c r="E19" s="21"/>
      <c r="F19" s="49">
        <v>442729.76</v>
      </c>
    </row>
    <row r="20" spans="1:8" x14ac:dyDescent="0.25">
      <c r="A20" s="7"/>
      <c r="B20" s="48"/>
      <c r="C20" s="59"/>
      <c r="D20" s="44" t="s">
        <v>54</v>
      </c>
      <c r="E20" s="21"/>
      <c r="F20" s="49">
        <v>2150</v>
      </c>
    </row>
    <row r="21" spans="1:8" x14ac:dyDescent="0.25">
      <c r="A21" s="7"/>
      <c r="B21" s="47"/>
      <c r="C21" s="62"/>
      <c r="D21" s="44"/>
      <c r="E21" s="21"/>
      <c r="F21" s="49"/>
    </row>
    <row r="22" spans="1:8" x14ac:dyDescent="0.25">
      <c r="A22" s="7"/>
      <c r="B22" s="7"/>
      <c r="C22" s="62"/>
      <c r="D22" s="44"/>
      <c r="E22" s="21"/>
      <c r="F22" s="49"/>
    </row>
    <row r="23" spans="1:8" x14ac:dyDescent="0.25">
      <c r="A23" s="7"/>
      <c r="B23" s="7"/>
      <c r="C23" s="62"/>
      <c r="D23" s="44"/>
      <c r="E23" s="21"/>
      <c r="F23" s="49"/>
    </row>
    <row r="24" spans="1:8" x14ac:dyDescent="0.25">
      <c r="A24" s="7"/>
      <c r="B24" s="7"/>
      <c r="C24" s="62"/>
      <c r="D24" s="44"/>
      <c r="E24" s="21"/>
      <c r="F24" s="49"/>
    </row>
    <row r="25" spans="1:8" x14ac:dyDescent="0.25">
      <c r="A25" s="7"/>
      <c r="B25" s="7"/>
      <c r="C25" s="59"/>
      <c r="D25" s="44"/>
      <c r="E25" s="59"/>
      <c r="F25" s="50"/>
    </row>
    <row r="26" spans="1:8" ht="15.75" x14ac:dyDescent="0.25">
      <c r="A26" s="11"/>
      <c r="B26" s="11"/>
      <c r="C26" s="59"/>
      <c r="D26" s="44"/>
      <c r="E26" s="21"/>
      <c r="F26" s="51"/>
    </row>
    <row r="27" spans="1:8" ht="16.5" thickBot="1" x14ac:dyDescent="0.3">
      <c r="A27" s="63" t="s">
        <v>64</v>
      </c>
      <c r="B27" s="46"/>
      <c r="C27" s="52">
        <f>SUM(C9:C26)</f>
        <v>12113577</v>
      </c>
      <c r="D27" s="63" t="s">
        <v>64</v>
      </c>
      <c r="E27" s="24"/>
      <c r="F27" s="52">
        <f>SUM(F9:F26)</f>
        <v>12113576.601499999</v>
      </c>
    </row>
    <row r="28" spans="1:8" ht="15.75" thickTop="1" x14ac:dyDescent="0.25">
      <c r="H28" s="60">
        <f>F27-C27</f>
        <v>-0.39850000105798244</v>
      </c>
    </row>
  </sheetData>
  <mergeCells count="6">
    <mergeCell ref="A7:B7"/>
    <mergeCell ref="A1:F1"/>
    <mergeCell ref="A2:F2"/>
    <mergeCell ref="A3:F3"/>
    <mergeCell ref="A4:F4"/>
    <mergeCell ref="A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33ECA-3161-4952-88E5-01CA59B9FA54}">
  <dimension ref="A1:J30"/>
  <sheetViews>
    <sheetView zoomScaleNormal="100" workbookViewId="0">
      <selection activeCell="P10" sqref="P10"/>
    </sheetView>
  </sheetViews>
  <sheetFormatPr defaultRowHeight="15" x14ac:dyDescent="0.25"/>
  <cols>
    <col min="1" max="1" width="35.42578125" customWidth="1"/>
    <col min="2" max="2" width="17" style="29" customWidth="1"/>
    <col min="3" max="3" width="35.42578125" customWidth="1"/>
    <col min="4" max="4" width="17" style="29" customWidth="1"/>
    <col min="5" max="6" width="0" hidden="1" customWidth="1"/>
    <col min="7" max="7" width="14.28515625" hidden="1" customWidth="1"/>
    <col min="8" max="8" width="11.5703125" hidden="1" customWidth="1"/>
    <col min="9" max="10" width="11.5703125" style="20" hidden="1" customWidth="1"/>
    <col min="11" max="13" width="0" hidden="1" customWidth="1"/>
  </cols>
  <sheetData>
    <row r="1" spans="1:10" ht="15.75" x14ac:dyDescent="0.25">
      <c r="A1" s="66" t="s">
        <v>17</v>
      </c>
      <c r="B1" s="66"/>
      <c r="C1" s="66"/>
      <c r="D1" s="66"/>
    </row>
    <row r="2" spans="1:10" ht="15.75" x14ac:dyDescent="0.25">
      <c r="A2" s="66" t="s">
        <v>18</v>
      </c>
      <c r="B2" s="66"/>
      <c r="C2" s="66"/>
      <c r="D2" s="66"/>
    </row>
    <row r="3" spans="1:10" ht="15.75" x14ac:dyDescent="0.25">
      <c r="A3" s="66" t="s">
        <v>19</v>
      </c>
      <c r="B3" s="66"/>
      <c r="C3" s="66"/>
      <c r="D3" s="66"/>
    </row>
    <row r="4" spans="1:10" ht="15.75" x14ac:dyDescent="0.25">
      <c r="A4" s="12"/>
      <c r="B4" s="22"/>
      <c r="C4" s="12"/>
      <c r="D4" s="22"/>
    </row>
    <row r="5" spans="1:10" ht="15.75" x14ac:dyDescent="0.25">
      <c r="A5" s="66" t="s">
        <v>21</v>
      </c>
      <c r="B5" s="66"/>
      <c r="C5" s="66"/>
      <c r="D5" s="66"/>
    </row>
    <row r="6" spans="1:10" ht="15.75" x14ac:dyDescent="0.25">
      <c r="A6" s="1" t="s">
        <v>0</v>
      </c>
      <c r="B6" s="30" t="s">
        <v>1</v>
      </c>
      <c r="C6" s="2" t="s">
        <v>0</v>
      </c>
      <c r="D6" s="23" t="s">
        <v>1</v>
      </c>
      <c r="G6" s="18">
        <v>7928595.4299999997</v>
      </c>
    </row>
    <row r="7" spans="1:10" x14ac:dyDescent="0.25">
      <c r="A7" s="3" t="s">
        <v>2</v>
      </c>
      <c r="B7" s="21">
        <v>4571522</v>
      </c>
      <c r="C7" s="4" t="s">
        <v>3</v>
      </c>
      <c r="D7" s="21">
        <v>36813629.813333333</v>
      </c>
    </row>
    <row r="8" spans="1:10" x14ac:dyDescent="0.25">
      <c r="A8" s="5" t="s">
        <v>4</v>
      </c>
      <c r="B8" s="21">
        <v>33352572</v>
      </c>
      <c r="C8" s="4" t="s">
        <v>5</v>
      </c>
      <c r="D8" s="21">
        <v>8722145</v>
      </c>
      <c r="G8" s="18">
        <v>25014429.02</v>
      </c>
    </row>
    <row r="9" spans="1:10" ht="15.75" x14ac:dyDescent="0.25">
      <c r="A9" s="5" t="s">
        <v>6</v>
      </c>
      <c r="B9" s="31">
        <f>D10-B8-B7</f>
        <v>7611680.8133333325</v>
      </c>
      <c r="C9" s="4"/>
      <c r="D9" s="21"/>
      <c r="G9" s="20">
        <f>G8/9*12</f>
        <v>33352572.026666667</v>
      </c>
    </row>
    <row r="10" spans="1:10" ht="16.5" thickBot="1" x14ac:dyDescent="0.3">
      <c r="A10" s="5"/>
      <c r="B10" s="24">
        <f>SUM(B7:B9)</f>
        <v>45535774.813333333</v>
      </c>
      <c r="C10" s="6"/>
      <c r="D10" s="24">
        <f>SUM(D7:D9)</f>
        <v>45535774.813333333</v>
      </c>
    </row>
    <row r="11" spans="1:10" ht="16.5" thickTop="1" x14ac:dyDescent="0.25">
      <c r="A11" s="13"/>
      <c r="B11" s="32"/>
      <c r="C11" s="8"/>
      <c r="D11" s="25"/>
    </row>
    <row r="12" spans="1:10" x14ac:dyDescent="0.25">
      <c r="A12" s="14" t="s">
        <v>63</v>
      </c>
      <c r="B12" s="26">
        <f>4000*12</f>
        <v>48000</v>
      </c>
      <c r="C12" s="4" t="s">
        <v>7</v>
      </c>
      <c r="D12" s="21">
        <f>B9</f>
        <v>7611680.8133333325</v>
      </c>
      <c r="G12">
        <f>B9/D7*100</f>
        <v>20.676257277342692</v>
      </c>
    </row>
    <row r="13" spans="1:10" x14ac:dyDescent="0.25">
      <c r="A13" s="14" t="s">
        <v>27</v>
      </c>
      <c r="B13" s="26">
        <v>52175</v>
      </c>
      <c r="C13" s="69"/>
      <c r="D13" s="68"/>
    </row>
    <row r="14" spans="1:10" x14ac:dyDescent="0.25">
      <c r="A14" s="14" t="s">
        <v>8</v>
      </c>
      <c r="B14" s="26">
        <v>50000</v>
      </c>
      <c r="C14" s="69"/>
      <c r="D14" s="68"/>
    </row>
    <row r="15" spans="1:10" x14ac:dyDescent="0.25">
      <c r="A15" s="14" t="s">
        <v>26</v>
      </c>
      <c r="B15" s="26">
        <v>1058130</v>
      </c>
      <c r="C15" s="4"/>
      <c r="D15" s="21"/>
    </row>
    <row r="16" spans="1:10" x14ac:dyDescent="0.25">
      <c r="A16" s="14" t="s">
        <v>15</v>
      </c>
      <c r="B16" s="26">
        <v>134444</v>
      </c>
      <c r="C16" s="4"/>
      <c r="D16" s="26"/>
      <c r="G16" s="35">
        <v>0.4</v>
      </c>
      <c r="H16" s="18">
        <v>86920.73</v>
      </c>
      <c r="I16" s="20">
        <f>H16*G16</f>
        <v>34768.292000000001</v>
      </c>
      <c r="J16" s="20">
        <f>H16-I16</f>
        <v>52152.437999999995</v>
      </c>
    </row>
    <row r="17" spans="1:10" x14ac:dyDescent="0.25">
      <c r="A17" s="14" t="s">
        <v>28</v>
      </c>
      <c r="B17" s="26">
        <v>28540</v>
      </c>
      <c r="C17" s="4"/>
      <c r="D17" s="21"/>
      <c r="G17" s="35">
        <v>0.15</v>
      </c>
      <c r="H17" s="18">
        <v>2763.56</v>
      </c>
      <c r="I17" s="20">
        <f t="shared" ref="I17:I20" si="0">H17*G17</f>
        <v>414.53399999999999</v>
      </c>
      <c r="J17" s="20">
        <f t="shared" ref="J17:J20" si="1">H17-I17</f>
        <v>2349.0259999999998</v>
      </c>
    </row>
    <row r="18" spans="1:10" x14ac:dyDescent="0.25">
      <c r="A18" s="14" t="s">
        <v>9</v>
      </c>
      <c r="B18" s="26">
        <v>86815</v>
      </c>
      <c r="C18" s="9"/>
      <c r="D18" s="21"/>
      <c r="G18" s="35">
        <v>0.15</v>
      </c>
      <c r="H18" s="18">
        <v>13010.61</v>
      </c>
      <c r="I18" s="20">
        <f t="shared" si="0"/>
        <v>1951.5915</v>
      </c>
      <c r="J18" s="20">
        <f t="shared" si="1"/>
        <v>11059.0185</v>
      </c>
    </row>
    <row r="19" spans="1:10" ht="15.75" x14ac:dyDescent="0.25">
      <c r="A19" s="14" t="s">
        <v>25</v>
      </c>
      <c r="B19" s="33">
        <v>185500</v>
      </c>
      <c r="C19" s="8"/>
      <c r="D19" s="25"/>
      <c r="G19" s="35">
        <v>0.15</v>
      </c>
      <c r="H19" s="18">
        <v>557112.74</v>
      </c>
      <c r="I19" s="20">
        <f t="shared" si="0"/>
        <v>83566.910999999993</v>
      </c>
      <c r="J19" s="20">
        <f t="shared" si="1"/>
        <v>473545.82900000003</v>
      </c>
    </row>
    <row r="20" spans="1:10" ht="15.75" x14ac:dyDescent="0.25">
      <c r="A20" s="14" t="s">
        <v>10</v>
      </c>
      <c r="B20" s="26">
        <v>448219</v>
      </c>
      <c r="C20" s="10"/>
      <c r="D20" s="27"/>
      <c r="G20" s="35">
        <v>0.15</v>
      </c>
      <c r="H20" s="18">
        <v>91621.8</v>
      </c>
      <c r="I20" s="20">
        <f t="shared" si="0"/>
        <v>13743.27</v>
      </c>
      <c r="J20" s="20">
        <f t="shared" si="1"/>
        <v>77878.53</v>
      </c>
    </row>
    <row r="21" spans="1:10" ht="15.75" x14ac:dyDescent="0.25">
      <c r="A21" s="14" t="s">
        <v>24</v>
      </c>
      <c r="B21" s="26">
        <v>182301</v>
      </c>
      <c r="C21" s="8"/>
      <c r="D21" s="25"/>
      <c r="H21" s="20">
        <f>SUM(H16:H20)</f>
        <v>751429.44000000006</v>
      </c>
      <c r="I21" s="20">
        <f>SUM(I16:I20)</f>
        <v>134444.59849999999</v>
      </c>
      <c r="J21" s="20">
        <f>SUM(J16:J20)</f>
        <v>616984.8415000001</v>
      </c>
    </row>
    <row r="22" spans="1:10" x14ac:dyDescent="0.25">
      <c r="A22" s="14" t="s">
        <v>11</v>
      </c>
      <c r="B22" s="26">
        <v>600000</v>
      </c>
      <c r="C22" s="9"/>
      <c r="D22" s="21"/>
    </row>
    <row r="23" spans="1:10" ht="15.75" x14ac:dyDescent="0.25">
      <c r="A23" s="14" t="s">
        <v>23</v>
      </c>
      <c r="B23" s="26">
        <v>423970</v>
      </c>
      <c r="C23" s="10"/>
      <c r="D23" s="27"/>
    </row>
    <row r="24" spans="1:10" ht="15.75" x14ac:dyDescent="0.25">
      <c r="A24" s="14" t="s">
        <v>12</v>
      </c>
      <c r="B24" s="26">
        <v>1840682</v>
      </c>
      <c r="C24" s="10"/>
      <c r="D24" s="27"/>
    </row>
    <row r="25" spans="1:10" ht="15.75" x14ac:dyDescent="0.25">
      <c r="A25" s="14" t="s">
        <v>13</v>
      </c>
      <c r="B25" s="26">
        <v>19640</v>
      </c>
      <c r="C25" s="10"/>
      <c r="D25" s="27"/>
    </row>
    <row r="26" spans="1:10" ht="15.75" x14ac:dyDescent="0.25">
      <c r="A26" s="14" t="s">
        <v>14</v>
      </c>
      <c r="B26" s="26">
        <v>367410</v>
      </c>
      <c r="C26" s="10"/>
      <c r="D26" s="27"/>
    </row>
    <row r="27" spans="1:10" ht="15.75" x14ac:dyDescent="0.25">
      <c r="A27" s="15"/>
      <c r="B27" s="26"/>
      <c r="C27" s="10"/>
      <c r="D27" s="27"/>
      <c r="F27">
        <f>B28/D7*100</f>
        <v>5.6659851905662073</v>
      </c>
    </row>
    <row r="28" spans="1:10" ht="15.75" x14ac:dyDescent="0.25">
      <c r="A28" s="14" t="s">
        <v>16</v>
      </c>
      <c r="B28" s="34">
        <f>D29-SUM(B12:B27)</f>
        <v>2085854.8133333325</v>
      </c>
      <c r="C28" s="10"/>
      <c r="D28" s="27"/>
    </row>
    <row r="29" spans="1:10" ht="15.75" thickBot="1" x14ac:dyDescent="0.3">
      <c r="A29" s="17"/>
      <c r="B29" s="28">
        <f>SUM(B11:B28)</f>
        <v>7611680.8133333325</v>
      </c>
      <c r="C29" s="16"/>
      <c r="D29" s="28">
        <f>SUM(D11:D28)</f>
        <v>7611680.8133333325</v>
      </c>
    </row>
    <row r="30" spans="1:10" ht="15.75" thickTop="1" x14ac:dyDescent="0.25"/>
  </sheetData>
  <sortState xmlns:xlrd2="http://schemas.microsoft.com/office/spreadsheetml/2017/richdata2" ref="A12:A26">
    <sortCondition ref="A12:A26"/>
  </sortState>
  <mergeCells count="6">
    <mergeCell ref="D13:D14"/>
    <mergeCell ref="A1:D1"/>
    <mergeCell ref="A2:D2"/>
    <mergeCell ref="A3:D3"/>
    <mergeCell ref="A5:D5"/>
    <mergeCell ref="C13:C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329FB-E3F6-4414-9D6C-7969A46519DB}">
  <dimension ref="A1:G23"/>
  <sheetViews>
    <sheetView workbookViewId="0">
      <selection activeCell="C11" sqref="C11"/>
    </sheetView>
  </sheetViews>
  <sheetFormatPr defaultRowHeight="15" x14ac:dyDescent="0.25"/>
  <cols>
    <col min="2" max="2" width="47.42578125" customWidth="1"/>
    <col min="3" max="3" width="14.28515625" customWidth="1"/>
    <col min="4" max="4" width="14.28515625" bestFit="1" customWidth="1"/>
    <col min="6" max="6" width="13.42578125" bestFit="1" customWidth="1"/>
    <col min="7" max="7" width="14.28515625" bestFit="1" customWidth="1"/>
  </cols>
  <sheetData>
    <row r="1" spans="1:7" x14ac:dyDescent="0.25">
      <c r="A1" t="s">
        <v>17</v>
      </c>
    </row>
    <row r="2" spans="1:7" x14ac:dyDescent="0.25">
      <c r="A2" t="s">
        <v>18</v>
      </c>
    </row>
    <row r="3" spans="1:7" x14ac:dyDescent="0.25">
      <c r="A3" t="s">
        <v>19</v>
      </c>
      <c r="D3" s="20">
        <v>29538244</v>
      </c>
    </row>
    <row r="5" spans="1:7" x14ac:dyDescent="0.25">
      <c r="A5" t="s">
        <v>20</v>
      </c>
    </row>
    <row r="6" spans="1:7" x14ac:dyDescent="0.25">
      <c r="D6" s="18">
        <v>31755669.579999998</v>
      </c>
      <c r="F6" s="18">
        <v>27610222.359999999</v>
      </c>
      <c r="G6" s="20">
        <f>F6/9*12</f>
        <v>36813629.813333333</v>
      </c>
    </row>
    <row r="9" spans="1:7" x14ac:dyDescent="0.25">
      <c r="B9" t="s">
        <v>29</v>
      </c>
      <c r="C9">
        <v>16280</v>
      </c>
      <c r="D9" s="19">
        <f>C9/$D$6</f>
        <v>5.1266435931973827E-4</v>
      </c>
    </row>
    <row r="10" spans="1:7" x14ac:dyDescent="0.25">
      <c r="B10" t="s">
        <v>30</v>
      </c>
      <c r="C10">
        <v>5404</v>
      </c>
      <c r="D10" s="19">
        <f t="shared" ref="D10:D23" si="0">C10/$D$6</f>
        <v>1.7017433647198191E-4</v>
      </c>
    </row>
    <row r="11" spans="1:7" x14ac:dyDescent="0.25">
      <c r="B11" t="s">
        <v>31</v>
      </c>
      <c r="C11">
        <v>28022</v>
      </c>
      <c r="D11" s="19">
        <f t="shared" si="0"/>
        <v>8.8242510300108753E-4</v>
      </c>
    </row>
    <row r="12" spans="1:7" x14ac:dyDescent="0.25">
      <c r="B12" t="s">
        <v>22</v>
      </c>
      <c r="C12">
        <v>501657</v>
      </c>
      <c r="D12" s="19">
        <f t="shared" si="0"/>
        <v>1.5797399539512404E-2</v>
      </c>
    </row>
    <row r="13" spans="1:7" x14ac:dyDescent="0.25">
      <c r="B13" t="s">
        <v>32</v>
      </c>
      <c r="C13">
        <v>160589</v>
      </c>
      <c r="D13" s="19">
        <f t="shared" si="0"/>
        <v>5.0570182308843636E-3</v>
      </c>
    </row>
    <row r="14" spans="1:7" x14ac:dyDescent="0.25">
      <c r="B14" t="s">
        <v>33</v>
      </c>
      <c r="C14">
        <v>51000</v>
      </c>
      <c r="D14" s="19">
        <f t="shared" si="0"/>
        <v>1.6060124278443888E-3</v>
      </c>
    </row>
    <row r="15" spans="1:7" x14ac:dyDescent="0.25">
      <c r="B15" t="s">
        <v>34</v>
      </c>
      <c r="C15">
        <v>182945</v>
      </c>
      <c r="D15" s="19">
        <f t="shared" si="0"/>
        <v>5.7610185021959156E-3</v>
      </c>
    </row>
    <row r="16" spans="1:7" x14ac:dyDescent="0.25">
      <c r="B16" t="s">
        <v>35</v>
      </c>
      <c r="C16">
        <v>164643</v>
      </c>
      <c r="D16" s="19">
        <f t="shared" si="0"/>
        <v>5.184680473678112E-3</v>
      </c>
    </row>
    <row r="17" spans="2:4" x14ac:dyDescent="0.25">
      <c r="B17" t="s">
        <v>36</v>
      </c>
      <c r="C17">
        <v>45000</v>
      </c>
      <c r="D17" s="19">
        <f t="shared" si="0"/>
        <v>1.4170697892744606E-3</v>
      </c>
    </row>
    <row r="18" spans="2:4" x14ac:dyDescent="0.25">
      <c r="B18" t="s">
        <v>37</v>
      </c>
      <c r="C18">
        <v>8463</v>
      </c>
      <c r="D18" s="19">
        <f t="shared" si="0"/>
        <v>2.665035917028836E-4</v>
      </c>
    </row>
    <row r="19" spans="2:4" x14ac:dyDescent="0.25">
      <c r="B19" t="s">
        <v>38</v>
      </c>
      <c r="C19">
        <v>774787</v>
      </c>
      <c r="D19" s="19">
        <f t="shared" si="0"/>
        <v>2.4398383351613148E-2</v>
      </c>
    </row>
    <row r="20" spans="2:4" x14ac:dyDescent="0.25">
      <c r="B20" t="s">
        <v>39</v>
      </c>
      <c r="C20">
        <v>40437</v>
      </c>
      <c r="D20" s="19">
        <f t="shared" si="0"/>
        <v>1.2733789126420304E-3</v>
      </c>
    </row>
    <row r="21" spans="2:4" x14ac:dyDescent="0.25">
      <c r="B21" t="s">
        <v>40</v>
      </c>
      <c r="C21">
        <v>19526</v>
      </c>
      <c r="D21" s="19">
        <f t="shared" si="0"/>
        <v>6.1488232678606931E-4</v>
      </c>
    </row>
    <row r="22" spans="2:4" x14ac:dyDescent="0.25">
      <c r="B22" t="s">
        <v>41</v>
      </c>
      <c r="C22" s="18">
        <v>1436758</v>
      </c>
      <c r="D22" s="19">
        <f t="shared" si="0"/>
        <v>4.5244141251075461E-2</v>
      </c>
    </row>
    <row r="23" spans="2:4" x14ac:dyDescent="0.25">
      <c r="B23" t="s">
        <v>42</v>
      </c>
      <c r="C23" s="18">
        <v>155887</v>
      </c>
      <c r="D23" s="19">
        <f t="shared" si="0"/>
        <v>4.9089501831250633E-3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BS</vt:lpstr>
      <vt:lpstr>p&amp;L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ebin michael</dc:creator>
  <cp:lastModifiedBy>ebin michael</cp:lastModifiedBy>
  <dcterms:created xsi:type="dcterms:W3CDTF">2026-01-18T06:13:38Z</dcterms:created>
  <dcterms:modified xsi:type="dcterms:W3CDTF">2026-01-18T09:17:03Z</dcterms:modified>
</cp:coreProperties>
</file>